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Common\Němec\Podklady pro VŘ - FVE\Provoz Zlín Instalace FVE 20kWp\"/>
    </mc:Choice>
  </mc:AlternateContent>
  <xr:revisionPtr revIDLastSave="0" documentId="8_{7EDB9ADA-D3C5-4388-B7F9-4F9E70078070}" xr6:coauthVersionLast="36" xr6:coauthVersionMax="36" xr10:uidLastSave="{00000000-0000-0000-0000-000000000000}"/>
  <bookViews>
    <workbookView xWindow="0" yWindow="0" windowWidth="28800" windowHeight="1210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Pol'!$A$1:$G$32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T16" i="12" l="1"/>
  <c r="Q16" i="12"/>
  <c r="O16" i="12"/>
  <c r="K16" i="12"/>
  <c r="I16" i="12"/>
  <c r="T15" i="12"/>
  <c r="Q15" i="12"/>
  <c r="O15" i="12"/>
  <c r="K15" i="12"/>
  <c r="I15" i="12"/>
  <c r="G15" i="12"/>
  <c r="M15" i="12" s="1"/>
  <c r="G30" i="12"/>
  <c r="G24" i="12"/>
  <c r="G25" i="12"/>
  <c r="G23" i="12"/>
  <c r="G29" i="12"/>
  <c r="G31" i="12"/>
  <c r="G28" i="12"/>
  <c r="T13" i="12"/>
  <c r="Q13" i="12"/>
  <c r="O13" i="12"/>
  <c r="K13" i="12"/>
  <c r="I13" i="12"/>
  <c r="G13" i="12"/>
  <c r="M13" i="12" s="1"/>
  <c r="G9" i="12"/>
  <c r="M9" i="12" s="1"/>
  <c r="I9" i="12"/>
  <c r="K9" i="12"/>
  <c r="O9" i="12"/>
  <c r="Q9" i="12"/>
  <c r="T9" i="12"/>
  <c r="G10" i="12"/>
  <c r="I10" i="12"/>
  <c r="K10" i="12"/>
  <c r="O10" i="12"/>
  <c r="Q10" i="12"/>
  <c r="T10" i="12"/>
  <c r="G11" i="12"/>
  <c r="M11" i="12" s="1"/>
  <c r="I11" i="12"/>
  <c r="K11" i="12"/>
  <c r="O11" i="12"/>
  <c r="Q11" i="12"/>
  <c r="T11" i="12"/>
  <c r="G12" i="12"/>
  <c r="M12" i="12" s="1"/>
  <c r="I12" i="12"/>
  <c r="K12" i="12"/>
  <c r="O12" i="12"/>
  <c r="Q12" i="12"/>
  <c r="T12" i="12"/>
  <c r="G14" i="12"/>
  <c r="M14" i="12" s="1"/>
  <c r="I14" i="12"/>
  <c r="K14" i="12"/>
  <c r="O14" i="12"/>
  <c r="Q14" i="12"/>
  <c r="T14" i="12"/>
  <c r="G17" i="12"/>
  <c r="M17" i="12" s="1"/>
  <c r="I17" i="12"/>
  <c r="K17" i="12"/>
  <c r="O17" i="12"/>
  <c r="Q17" i="12"/>
  <c r="T17" i="12"/>
  <c r="G18" i="12"/>
  <c r="M18" i="12" s="1"/>
  <c r="I18" i="12"/>
  <c r="K18" i="12"/>
  <c r="O18" i="12"/>
  <c r="Q18" i="12"/>
  <c r="T18" i="12"/>
  <c r="G19" i="12"/>
  <c r="M19" i="12" s="1"/>
  <c r="I19" i="12"/>
  <c r="K19" i="12"/>
  <c r="O19" i="12"/>
  <c r="Q19" i="12"/>
  <c r="T19" i="12"/>
  <c r="G20" i="12"/>
  <c r="M20" i="12" s="1"/>
  <c r="I20" i="12"/>
  <c r="K20" i="12"/>
  <c r="O20" i="12"/>
  <c r="Q20" i="12"/>
  <c r="T20" i="12"/>
  <c r="F42" i="1"/>
  <c r="G42" i="1"/>
  <c r="H42" i="1"/>
  <c r="I42" i="1"/>
  <c r="J39" i="1" s="1"/>
  <c r="J42" i="1" s="1"/>
  <c r="G16" i="12" l="1"/>
  <c r="M16" i="12" s="1"/>
  <c r="G26" i="12"/>
  <c r="G32" i="12"/>
  <c r="M10" i="12"/>
  <c r="K8" i="12"/>
  <c r="Q8" i="12"/>
  <c r="I8" i="12"/>
  <c r="T8" i="12"/>
  <c r="O8" i="12"/>
  <c r="J41" i="1"/>
  <c r="J40" i="1"/>
  <c r="J28" i="1"/>
  <c r="J26" i="1"/>
  <c r="G38" i="1"/>
  <c r="F38" i="1"/>
  <c r="J23" i="1"/>
  <c r="J24" i="1"/>
  <c r="J25" i="1"/>
  <c r="J27" i="1"/>
  <c r="E24" i="1"/>
  <c r="E26" i="1"/>
  <c r="I51" i="1" l="1"/>
  <c r="I18" i="1"/>
  <c r="I50" i="1"/>
  <c r="I16" i="1"/>
  <c r="M8" i="12"/>
  <c r="G21" i="12"/>
  <c r="I49" i="1" l="1"/>
  <c r="I52" i="1" s="1"/>
  <c r="I17" i="1"/>
  <c r="I21" i="1"/>
  <c r="G25" i="1" s="1"/>
  <c r="G26" i="1" s="1"/>
  <c r="G29" i="1" s="1"/>
  <c r="J50" i="1" l="1"/>
  <c r="J49" i="1"/>
  <c r="J51" i="1"/>
  <c r="J5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<sst xmlns="http://schemas.openxmlformats.org/spreadsheetml/2006/main" count="209" uniqueCount="142">
  <si>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</si>
  <si>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</si>
  <si>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</si>
  <si>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</si>
  <si>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</si>
  <si>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</si>
  <si>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</si>
  <si>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</si>
  <si>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</si>
  <si>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</si>
  <si>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</si>
  <si>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</si>
  <si>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</si>
  <si>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</si>
  <si>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</si>
  <si>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</si>
  <si>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</si>
  <si>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</si>
  <si>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</si>
  <si>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</si>
  <si>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</si>
  <si>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</si>
  <si>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</si>
  <si>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</si>
  <si>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</si>
  <si>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</si>
  <si>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</si>
  <si>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</si>
  <si>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</si>
  <si>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</si>
  <si>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</si>
  <si>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</si>
  <si>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</si>
  <si>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</si>
  <si>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</si>
  <si>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</si>
  <si>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</si>
  <si>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</si>
  <si>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</si>
  <si>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</si>
  <si>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</si>
  <si>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</si>
  <si>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</si>
  <si>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</si>
  <si>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Silnoproud</t>
  </si>
  <si>
    <t>01</t>
  </si>
  <si>
    <t>Elektroinstalace</t>
  </si>
  <si>
    <t>Objekt:</t>
  </si>
  <si>
    <t>Rozpočet:</t>
  </si>
  <si>
    <t>181202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</si>
  <si>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</si>
  <si>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</si>
  <si>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</si>
  <si>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</si>
  <si>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</si>
  <si>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</si>
  <si>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</si>
  <si>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</si>
  <si>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</si>
  <si>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</si>
  <si>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</si>
  <si>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</si>
  <si>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</si>
  <si>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</si>
  <si>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</si>
  <si>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</si>
  <si>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</si>
  <si>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</si>
  <si>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</si>
  <si>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</si>
  <si>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</si>
  <si>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</si>
  <si>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</si>
  <si>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</si>
  <si>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</si>
  <si>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</si>
  <si>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</si>
  <si>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</si>
  <si>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</si>
  <si>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</si>
  <si>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Dodavatel</t>
  </si>
  <si>
    <t>Díl:</t>
  </si>
  <si>
    <t>DIL</t>
  </si>
  <si>
    <t>210810045</t>
  </si>
  <si>
    <t>m</t>
  </si>
  <si>
    <t>POL1_1</t>
  </si>
  <si>
    <t>210810046</t>
  </si>
  <si>
    <t>SPCM</t>
  </si>
  <si>
    <t>POL3_</t>
  </si>
  <si>
    <t>POL1_</t>
  </si>
  <si>
    <t>kus</t>
  </si>
  <si>
    <t>kpl</t>
  </si>
  <si>
    <t>END</t>
  </si>
  <si>
    <t>Střídač 20 kW</t>
  </si>
  <si>
    <t>PV panely 460 Wp</t>
  </si>
  <si>
    <t>solární kabel</t>
  </si>
  <si>
    <t>konektory</t>
  </si>
  <si>
    <t xml:space="preserve">Rozvaděč AC </t>
  </si>
  <si>
    <t>rozvaděč DC</t>
  </si>
  <si>
    <t>revize</t>
  </si>
  <si>
    <t>Inteligentní řízení FVE + teplotní čidlo</t>
  </si>
  <si>
    <t>Smart meter</t>
  </si>
  <si>
    <t>vyřízení dokumentace ERÚ včetně správních poplatků</t>
  </si>
  <si>
    <t>Provoz Zlín - Instalce FVE 20kWp</t>
  </si>
  <si>
    <t>kompl</t>
  </si>
  <si>
    <t>hod</t>
  </si>
  <si>
    <t>hlíníková profil</t>
  </si>
  <si>
    <t>kotvící prvky - vruty</t>
  </si>
  <si>
    <t>Celkem za</t>
  </si>
  <si>
    <t>M21 Elektromontáže</t>
  </si>
  <si>
    <t>HODINOVÉ ZÚČTOVACI SAZBY</t>
  </si>
  <si>
    <t>905   R01</t>
  </si>
  <si>
    <t xml:space="preserve">Hzs - úprava stávajícíh rozvaděčů </t>
  </si>
  <si>
    <t>905   R02</t>
  </si>
  <si>
    <t>905   R03</t>
  </si>
  <si>
    <t>700 HODINOVÉ ZÚČTOVACI SAZBY</t>
  </si>
  <si>
    <t>M22e</t>
  </si>
  <si>
    <t>Ostatní</t>
  </si>
  <si>
    <t xml:space="preserve">Nespecifikované montážní práce </t>
  </si>
  <si>
    <t>Oživení, uvedení do provozu, revize, služby, zaškolení obsluh</t>
  </si>
  <si>
    <t>M22e Ostatní</t>
  </si>
  <si>
    <t>Hzs - montáž panelů a konstrukce</t>
  </si>
  <si>
    <t>210810047</t>
  </si>
  <si>
    <t>210810048</t>
  </si>
  <si>
    <t>210810049</t>
  </si>
  <si>
    <t>210810050</t>
  </si>
  <si>
    <t>210810051</t>
  </si>
  <si>
    <t>210810052</t>
  </si>
  <si>
    <t>210810053</t>
  </si>
  <si>
    <t>210810054</t>
  </si>
  <si>
    <t>210810056</t>
  </si>
  <si>
    <t>kotvící prvky - držáky panelů</t>
  </si>
  <si>
    <t>kontrukce další příslušenství</t>
  </si>
  <si>
    <t>Hzs - zapojení FVE panelů</t>
  </si>
  <si>
    <t>M23e</t>
  </si>
  <si>
    <t>Hodinové zúčtovací sazby</t>
  </si>
  <si>
    <t>M22</t>
  </si>
  <si>
    <t>M23</t>
  </si>
  <si>
    <t>Povodí Moravy s.p.</t>
  </si>
  <si>
    <t>Servis solar24 spol. s.r.o.</t>
  </si>
  <si>
    <t>Mlýnská 326/13, 602 00 Brno</t>
  </si>
  <si>
    <t>Dřevařská 11, Brno 602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</si>
</sst>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1" fillId="0" borderId="0"/>
  </cellStyleXfs>
  <cellXfs count="253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6" xfId="0" applyFont="1" applyBorder="1" applyAlignment="1">
      <alignment horizontal="left" vertical="center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9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3" fontId="8" fillId="4" borderId="28" xfId="0" applyNumberFormat="1" applyFont="1" applyFill="1" applyBorder="1" applyAlignment="1">
      <alignment vertical="center"/>
    </xf>
    <xf numFmtId="3" fontId="8" fillId="4" borderId="29" xfId="0" applyNumberFormat="1" applyFont="1" applyFill="1" applyBorder="1" applyAlignment="1">
      <alignment vertical="center"/>
    </xf>
    <xf numFmtId="3" fontId="8" fillId="4" borderId="29" xfId="0" applyNumberFormat="1" applyFont="1" applyFill="1" applyBorder="1" applyAlignment="1">
      <alignment vertical="center" wrapText="1"/>
    </xf>
    <xf numFmtId="3" fontId="11" fillId="4" borderId="30" xfId="0" applyNumberFormat="1" applyFont="1" applyFill="1" applyBorder="1" applyAlignment="1">
      <alignment horizontal="center" vertical="center" wrapText="1" shrinkToFit="1"/>
    </xf>
    <xf numFmtId="3" fontId="8" fillId="4" borderId="30" xfId="0" applyNumberFormat="1" applyFont="1" applyFill="1" applyBorder="1" applyAlignment="1">
      <alignment horizontal="center" vertical="center" wrapText="1" shrinkToFit="1"/>
    </xf>
    <xf numFmtId="3" fontId="8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4" fillId="0" borderId="33" xfId="0" applyNumberFormat="1" applyFont="1" applyBorder="1" applyAlignment="1">
      <alignment horizontal="right" vertical="center" wrapText="1" shrinkToFit="1"/>
    </xf>
    <xf numFmtId="3" fontId="4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9" fillId="0" borderId="31" xfId="0" applyNumberFormat="1" applyFont="1" applyBorder="1" applyAlignment="1">
      <alignment vertical="center"/>
    </xf>
    <xf numFmtId="3" fontId="9" fillId="0" borderId="33" xfId="0" applyNumberFormat="1" applyFont="1" applyBorder="1" applyAlignment="1">
      <alignment vertical="center" wrapText="1" shrinkToFit="1"/>
    </xf>
    <xf numFmtId="3" fontId="9" fillId="0" borderId="33" xfId="0" applyNumberFormat="1" applyFont="1" applyBorder="1" applyAlignment="1">
      <alignment vertical="center" shrinkToFit="1"/>
    </xf>
    <xf numFmtId="3" fontId="9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0" fontId="8" fillId="3" borderId="34" xfId="0" applyFont="1" applyFill="1" applyBorder="1" applyAlignment="1">
      <alignment vertical="center"/>
    </xf>
    <xf numFmtId="0" fontId="8" fillId="3" borderId="35" xfId="0" applyFont="1" applyFill="1" applyBorder="1" applyAlignment="1">
      <alignment vertical="center"/>
    </xf>
    <xf numFmtId="4" fontId="8" fillId="3" borderId="37" xfId="0" applyNumberFormat="1" applyFont="1" applyFill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3" borderId="37" xfId="0" applyNumberFormat="1" applyFont="1" applyFill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9" fillId="3" borderId="0" xfId="0" applyNumberFormat="1" applyFont="1" applyFill="1" applyBorder="1" applyAlignment="1">
      <alignment vertical="top" shrinkToFit="1"/>
    </xf>
    <xf numFmtId="0" fontId="9" fillId="3" borderId="27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4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/>
    </xf>
    <xf numFmtId="0" fontId="0" fillId="0" borderId="0" xfId="0"/>
    <xf numFmtId="0" fontId="20" fillId="0" borderId="40" xfId="3" applyFont="1" applyBorder="1" applyAlignment="1">
      <alignment vertical="center" wrapText="1"/>
    </xf>
    <xf numFmtId="0" fontId="19" fillId="0" borderId="41" xfId="3" applyFont="1" applyBorder="1" applyAlignment="1">
      <alignment horizontal="center"/>
    </xf>
    <xf numFmtId="49" fontId="19" fillId="0" borderId="41" xfId="3" applyNumberFormat="1" applyFont="1" applyBorder="1" applyAlignment="1">
      <alignment horizontal="left"/>
    </xf>
    <xf numFmtId="0" fontId="19" fillId="0" borderId="34" xfId="3" applyFont="1" applyBorder="1"/>
    <xf numFmtId="0" fontId="18" fillId="0" borderId="35" xfId="3" applyFont="1" applyBorder="1" applyAlignment="1">
      <alignment horizontal="center"/>
    </xf>
    <xf numFmtId="0" fontId="18" fillId="0" borderId="35" xfId="3" applyNumberFormat="1" applyFont="1" applyBorder="1" applyAlignment="1">
      <alignment horizontal="right"/>
    </xf>
    <xf numFmtId="0" fontId="18" fillId="0" borderId="36" xfId="3" applyNumberFormat="1" applyFont="1" applyBorder="1"/>
    <xf numFmtId="0" fontId="20" fillId="0" borderId="40" xfId="3" applyFont="1" applyBorder="1" applyAlignment="1">
      <alignment horizontal="center" vertical="top"/>
    </xf>
    <xf numFmtId="49" fontId="20" fillId="0" borderId="40" xfId="3" applyNumberFormat="1" applyFont="1" applyBorder="1" applyAlignment="1">
      <alignment horizontal="left" vertical="top"/>
    </xf>
    <xf numFmtId="0" fontId="20" fillId="0" borderId="40" xfId="3" applyFont="1" applyBorder="1" applyAlignment="1">
      <alignment vertical="top" wrapText="1"/>
    </xf>
    <xf numFmtId="49" fontId="20" fillId="0" borderId="40" xfId="3" applyNumberFormat="1" applyFont="1" applyBorder="1" applyAlignment="1">
      <alignment horizontal="center" shrinkToFit="1"/>
    </xf>
    <xf numFmtId="4" fontId="20" fillId="0" borderId="40" xfId="3" applyNumberFormat="1" applyFont="1" applyBorder="1" applyAlignment="1">
      <alignment horizontal="right"/>
    </xf>
    <xf numFmtId="4" fontId="20" fillId="0" borderId="40" xfId="3" applyNumberFormat="1" applyFont="1" applyBorder="1"/>
    <xf numFmtId="0" fontId="18" fillId="5" borderId="37" xfId="3" applyFont="1" applyFill="1" applyBorder="1" applyAlignment="1">
      <alignment horizontal="center"/>
    </xf>
    <xf numFmtId="49" fontId="22" fillId="5" borderId="37" xfId="3" applyNumberFormat="1" applyFont="1" applyFill="1" applyBorder="1" applyAlignment="1">
      <alignment horizontal="left"/>
    </xf>
    <xf numFmtId="0" fontId="22" fillId="5" borderId="34" xfId="3" applyFont="1" applyFill="1" applyBorder="1"/>
    <xf numFmtId="0" fontId="18" fillId="5" borderId="35" xfId="3" applyFont="1" applyFill="1" applyBorder="1" applyAlignment="1">
      <alignment horizontal="center"/>
    </xf>
    <xf numFmtId="4" fontId="18" fillId="5" borderId="35" xfId="3" applyNumberFormat="1" applyFont="1" applyFill="1" applyBorder="1" applyAlignment="1">
      <alignment horizontal="right"/>
    </xf>
    <xf numFmtId="4" fontId="18" fillId="5" borderId="36" xfId="3" applyNumberFormat="1" applyFont="1" applyFill="1" applyBorder="1" applyAlignment="1">
      <alignment horizontal="right"/>
    </xf>
    <xf numFmtId="4" fontId="19" fillId="5" borderId="37" xfId="3" applyNumberFormat="1" applyFont="1" applyFill="1" applyBorder="1"/>
    <xf numFmtId="0" fontId="0" fillId="0" borderId="0" xfId="0"/>
    <xf numFmtId="0" fontId="20" fillId="0" borderId="40" xfId="3" applyFont="1" applyBorder="1" applyAlignment="1">
      <alignment horizontal="center" vertical="top"/>
    </xf>
    <xf numFmtId="0" fontId="20" fillId="0" borderId="40" xfId="3" applyFont="1" applyBorder="1" applyAlignment="1">
      <alignment vertical="top" wrapText="1"/>
    </xf>
    <xf numFmtId="4" fontId="20" fillId="0" borderId="40" xfId="3" applyNumberFormat="1" applyFont="1" applyBorder="1"/>
    <xf numFmtId="4" fontId="19" fillId="5" borderId="37" xfId="3" applyNumberFormat="1" applyFont="1" applyFill="1" applyBorder="1"/>
    <xf numFmtId="49" fontId="20" fillId="0" borderId="40" xfId="3" applyNumberFormat="1" applyFont="1" applyBorder="1" applyAlignment="1">
      <alignment horizontal="center" vertical="center" shrinkToFit="1"/>
    </xf>
    <xf numFmtId="4" fontId="20" fillId="0" borderId="40" xfId="3" applyNumberFormat="1" applyFont="1" applyBorder="1" applyAlignment="1">
      <alignment horizontal="right" vertical="center"/>
    </xf>
    <xf numFmtId="4" fontId="20" fillId="0" borderId="40" xfId="3" applyNumberFormat="1" applyFont="1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9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9" fillId="0" borderId="32" xfId="0" applyNumberFormat="1" applyFont="1" applyBorder="1" applyAlignment="1">
      <alignment vertical="center"/>
    </xf>
    <xf numFmtId="3" fontId="9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8" fillId="0" borderId="31" xfId="0" applyNumberFormat="1" applyFont="1" applyBorder="1" applyAlignment="1">
      <alignment vertical="center" wrapText="1"/>
    </xf>
    <xf numFmtId="49" fontId="8" fillId="0" borderId="32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POL.XLS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view="pageBreakPreview" topLeftCell="B18" zoomScaleNormal="100" zoomScaleSheetLayoutView="100" workbookViewId="0">
      <selection activeCell="G26" sqref="G26:I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3"/>
      <c r="B2" s="79" t="s">
        <v>24</v>
      </c>
      <c r="C2" s="80"/>
      <c r="D2" s="81" t="s">
        <v>49</v>
      </c>
      <c r="E2" s="222" t="s">
        <v>103</v>
      </c>
      <c r="F2" s="223"/>
      <c r="G2" s="223"/>
      <c r="H2" s="223"/>
      <c r="I2" s="223"/>
      <c r="J2" s="224"/>
      <c r="O2" s="2"/>
    </row>
    <row r="3" spans="1:15" ht="27" customHeight="1" x14ac:dyDescent="0.2">
      <c r="A3" s="3"/>
      <c r="B3" s="82" t="s">
        <v>47</v>
      </c>
      <c r="C3" s="80"/>
      <c r="D3" s="83" t="s">
        <v>45</v>
      </c>
      <c r="E3" s="225" t="s">
        <v>46</v>
      </c>
      <c r="F3" s="226"/>
      <c r="G3" s="226"/>
      <c r="H3" s="226"/>
      <c r="I3" s="226"/>
      <c r="J3" s="227"/>
    </row>
    <row r="4" spans="1:15" ht="23.25" customHeight="1" x14ac:dyDescent="0.2">
      <c r="A4" s="78">
        <v>1316</v>
      </c>
      <c r="B4" s="84" t="s">
        <v>48</v>
      </c>
      <c r="C4" s="85"/>
      <c r="D4" s="86" t="s">
        <v>43</v>
      </c>
      <c r="E4" s="211" t="s">
        <v>44</v>
      </c>
      <c r="F4" s="212"/>
      <c r="G4" s="212"/>
      <c r="H4" s="212"/>
      <c r="I4" s="212"/>
      <c r="J4" s="213"/>
    </row>
    <row r="5" spans="1:15" ht="24" customHeight="1" x14ac:dyDescent="0.2">
      <c r="A5" s="3"/>
      <c r="B5" s="45" t="s">
        <v>23</v>
      </c>
      <c r="C5" s="4"/>
      <c r="D5" s="30"/>
      <c r="E5" s="24" t="s">
        <v>138</v>
      </c>
      <c r="F5" s="24"/>
      <c r="G5" s="24"/>
      <c r="H5" s="26" t="s">
        <v>42</v>
      </c>
      <c r="I5" s="30">
        <v>70890013</v>
      </c>
      <c r="J5" s="10"/>
    </row>
    <row r="6" spans="1:15" ht="15.75" customHeight="1" x14ac:dyDescent="0.2">
      <c r="A6" s="3"/>
      <c r="B6" s="39"/>
      <c r="C6" s="24"/>
      <c r="D6" s="30"/>
      <c r="E6" s="24" t="s">
        <v>141</v>
      </c>
      <c r="F6" s="24"/>
      <c r="G6" s="24"/>
      <c r="H6" s="26" t="s">
        <v>36</v>
      </c>
      <c r="I6" s="30">
        <v>70890013</v>
      </c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29" t="s">
        <v>139</v>
      </c>
      <c r="E11" s="229"/>
      <c r="F11" s="229"/>
      <c r="G11" s="229"/>
      <c r="H11" s="26" t="s">
        <v>42</v>
      </c>
      <c r="I11" s="165">
        <v>29377480</v>
      </c>
      <c r="J11" s="10"/>
    </row>
    <row r="12" spans="1:15" ht="15.75" customHeight="1" x14ac:dyDescent="0.2">
      <c r="A12" s="3"/>
      <c r="B12" s="39"/>
      <c r="C12" s="24"/>
      <c r="D12" s="210" t="s">
        <v>140</v>
      </c>
      <c r="E12" s="210"/>
      <c r="F12" s="210"/>
      <c r="G12" s="210"/>
      <c r="H12" s="26" t="s">
        <v>36</v>
      </c>
      <c r="I12" s="165">
        <v>29377480</v>
      </c>
      <c r="J12" s="10"/>
    </row>
    <row r="13" spans="1:15" ht="15.75" customHeight="1" x14ac:dyDescent="0.2">
      <c r="A13" s="3"/>
      <c r="B13" s="40"/>
      <c r="C13" s="25"/>
      <c r="D13" s="77"/>
      <c r="E13" s="214"/>
      <c r="F13" s="215"/>
      <c r="G13" s="215"/>
      <c r="H13" s="27"/>
      <c r="I13" s="32"/>
      <c r="J13" s="49"/>
    </row>
    <row r="14" spans="1:15" ht="24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28"/>
      <c r="F15" s="228"/>
      <c r="G15" s="230"/>
      <c r="H15" s="230"/>
      <c r="I15" s="230" t="s">
        <v>31</v>
      </c>
      <c r="J15" s="231"/>
    </row>
    <row r="16" spans="1:15" ht="23.25" customHeight="1" x14ac:dyDescent="0.2">
      <c r="A16" s="138" t="s">
        <v>26</v>
      </c>
      <c r="B16" s="55" t="s">
        <v>26</v>
      </c>
      <c r="C16" s="56"/>
      <c r="D16" s="57"/>
      <c r="E16" s="201"/>
      <c r="F16" s="202"/>
      <c r="G16" s="201"/>
      <c r="H16" s="202"/>
      <c r="I16" s="201">
        <f>'01 1 Pol'!G26</f>
        <v>0</v>
      </c>
      <c r="J16" s="203"/>
    </row>
    <row r="17" spans="1:10" ht="23.25" customHeight="1" x14ac:dyDescent="0.2">
      <c r="A17" s="138" t="s">
        <v>27</v>
      </c>
      <c r="B17" s="55" t="s">
        <v>27</v>
      </c>
      <c r="C17" s="56"/>
      <c r="D17" s="57"/>
      <c r="E17" s="201"/>
      <c r="F17" s="202"/>
      <c r="G17" s="201"/>
      <c r="H17" s="202"/>
      <c r="I17" s="201">
        <f>'01 1 Pol'!G21</f>
        <v>0</v>
      </c>
      <c r="J17" s="203"/>
    </row>
    <row r="18" spans="1:10" ht="23.25" customHeight="1" x14ac:dyDescent="0.2">
      <c r="A18" s="138" t="s">
        <v>28</v>
      </c>
      <c r="B18" s="55" t="s">
        <v>28</v>
      </c>
      <c r="C18" s="56"/>
      <c r="D18" s="57"/>
      <c r="E18" s="201"/>
      <c r="F18" s="202"/>
      <c r="G18" s="201"/>
      <c r="H18" s="202"/>
      <c r="I18" s="201">
        <f>'01 1 Pol'!G32</f>
        <v>0</v>
      </c>
      <c r="J18" s="203"/>
    </row>
    <row r="19" spans="1:10" ht="23.25" customHeight="1" x14ac:dyDescent="0.2">
      <c r="A19" s="138" t="s">
        <v>57</v>
      </c>
      <c r="B19" s="55" t="s">
        <v>29</v>
      </c>
      <c r="C19" s="56"/>
      <c r="D19" s="57"/>
      <c r="E19" s="201"/>
      <c r="F19" s="202"/>
      <c r="G19" s="201"/>
      <c r="H19" s="202"/>
      <c r="I19" s="201">
        <v>0</v>
      </c>
      <c r="J19" s="203"/>
    </row>
    <row r="20" spans="1:10" ht="23.25" customHeight="1" x14ac:dyDescent="0.2">
      <c r="A20" s="138" t="s">
        <v>58</v>
      </c>
      <c r="B20" s="55" t="s">
        <v>30</v>
      </c>
      <c r="C20" s="56"/>
      <c r="D20" s="57"/>
      <c r="E20" s="201"/>
      <c r="F20" s="202"/>
      <c r="G20" s="201"/>
      <c r="H20" s="202"/>
      <c r="I20" s="201">
        <v>0</v>
      </c>
      <c r="J20" s="203"/>
    </row>
    <row r="21" spans="1:10" ht="23.25" customHeight="1" x14ac:dyDescent="0.2">
      <c r="A21" s="3"/>
      <c r="B21" s="72" t="s">
        <v>31</v>
      </c>
      <c r="C21" s="73"/>
      <c r="D21" s="74"/>
      <c r="E21" s="204"/>
      <c r="F21" s="232"/>
      <c r="G21" s="204"/>
      <c r="H21" s="232"/>
      <c r="I21" s="204">
        <f>SUM(I16:J20)</f>
        <v>0</v>
      </c>
      <c r="J21" s="205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13</v>
      </c>
      <c r="C23" s="56"/>
      <c r="D23" s="57"/>
      <c r="E23" s="58">
        <v>15</v>
      </c>
      <c r="F23" s="59" t="s">
        <v>0</v>
      </c>
      <c r="G23" s="199">
        <v>0</v>
      </c>
      <c r="H23" s="200"/>
      <c r="I23" s="200"/>
      <c r="J23" s="60" t="str">
        <f t="shared" ref="J23:J28" si="0">Mena</f>
        <v>CZK</v>
      </c>
    </row>
    <row r="24" spans="1:10" ht="23.25" customHeight="1" x14ac:dyDescent="0.2">
      <c r="A24" s="3"/>
      <c r="B24" s="55" t="s">
        <v>14</v>
      </c>
      <c r="C24" s="56"/>
      <c r="D24" s="57"/>
      <c r="E24" s="58">
        <f>SazbaDPH1</f>
        <v>15</v>
      </c>
      <c r="F24" s="59" t="s">
        <v>0</v>
      </c>
      <c r="G24" s="197">
        <v>0</v>
      </c>
      <c r="H24" s="198"/>
      <c r="I24" s="198"/>
      <c r="J24" s="60" t="str">
        <f t="shared" si="0"/>
        <v>CZK</v>
      </c>
    </row>
    <row r="25" spans="1:10" ht="23.25" customHeight="1" x14ac:dyDescent="0.2">
      <c r="A25" s="3"/>
      <c r="B25" s="55" t="s">
        <v>15</v>
      </c>
      <c r="C25" s="56"/>
      <c r="D25" s="57"/>
      <c r="E25" s="58">
        <v>21</v>
      </c>
      <c r="F25" s="59" t="s">
        <v>0</v>
      </c>
      <c r="G25" s="199">
        <f>I21</f>
        <v>0</v>
      </c>
      <c r="H25" s="200"/>
      <c r="I25" s="200"/>
      <c r="J25" s="60" t="str">
        <f t="shared" si="0"/>
        <v>CZK</v>
      </c>
    </row>
    <row r="26" spans="1:10" ht="23.25" customHeight="1" x14ac:dyDescent="0.2">
      <c r="A26" s="3"/>
      <c r="B26" s="47" t="s">
        <v>16</v>
      </c>
      <c r="C26" s="21"/>
      <c r="D26" s="17"/>
      <c r="E26" s="41">
        <f>SazbaDPH2</f>
        <v>21</v>
      </c>
      <c r="F26" s="42" t="s">
        <v>0</v>
      </c>
      <c r="G26" s="219">
        <f>ZakladDPHZakl*E26/100</f>
        <v>0</v>
      </c>
      <c r="H26" s="220"/>
      <c r="I26" s="220"/>
      <c r="J26" s="54" t="str">
        <f t="shared" si="0"/>
        <v>CZK</v>
      </c>
    </row>
    <row r="27" spans="1:10" ht="23.25" customHeight="1" thickBot="1" x14ac:dyDescent="0.25">
      <c r="A27" s="3"/>
      <c r="B27" s="46" t="s">
        <v>5</v>
      </c>
      <c r="C27" s="19"/>
      <c r="D27" s="22"/>
      <c r="E27" s="19"/>
      <c r="F27" s="20"/>
      <c r="G27" s="221">
        <v>0</v>
      </c>
      <c r="H27" s="221"/>
      <c r="I27" s="221"/>
      <c r="J27" s="61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06">
        <v>168011.23</v>
      </c>
      <c r="H28" s="207"/>
      <c r="I28" s="207"/>
      <c r="J28" s="119" t="str">
        <f t="shared" si="0"/>
        <v>CZK</v>
      </c>
    </row>
    <row r="29" spans="1:10" ht="27.75" customHeight="1" thickBot="1" x14ac:dyDescent="0.25">
      <c r="A29" s="3"/>
      <c r="B29" s="115" t="s">
        <v>37</v>
      </c>
      <c r="C29" s="120"/>
      <c r="D29" s="120"/>
      <c r="E29" s="120"/>
      <c r="F29" s="120"/>
      <c r="G29" s="206">
        <f>DPHZakl+ZakladDPHZakl</f>
        <v>0</v>
      </c>
      <c r="H29" s="206"/>
      <c r="I29" s="206"/>
      <c r="J29" s="121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v>44995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08"/>
      <c r="E34" s="209"/>
      <c r="F34" s="29"/>
      <c r="G34" s="208"/>
      <c r="H34" s="209"/>
      <c r="I34" s="209"/>
      <c r="J34" s="36"/>
    </row>
    <row r="35" spans="1:10" ht="12.75" customHeight="1" x14ac:dyDescent="0.2">
      <c r="A35" s="3"/>
      <c r="B35" s="3"/>
      <c r="C35" s="4"/>
      <c r="D35" s="196" t="s">
        <v>2</v>
      </c>
      <c r="E35" s="196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3"/>
    </row>
    <row r="38" spans="1:10" ht="25.5" hidden="1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50</v>
      </c>
      <c r="C39" s="233"/>
      <c r="D39" s="234"/>
      <c r="E39" s="234"/>
      <c r="F39" s="102">
        <v>0</v>
      </c>
      <c r="G39" s="103">
        <v>168011.23</v>
      </c>
      <c r="H39" s="104">
        <v>35282.36</v>
      </c>
      <c r="I39" s="104">
        <v>203293.59</v>
      </c>
      <c r="J39" s="105">
        <f>IF(CenaCelkemVypocet=0,"",I39/CenaCelkemVypocet*100)</f>
        <v>100</v>
      </c>
    </row>
    <row r="40" spans="1:10" ht="25.5" hidden="1" customHeight="1" x14ac:dyDescent="0.2">
      <c r="A40" s="91">
        <v>2</v>
      </c>
      <c r="B40" s="106" t="s">
        <v>45</v>
      </c>
      <c r="C40" s="235" t="s">
        <v>46</v>
      </c>
      <c r="D40" s="236"/>
      <c r="E40" s="236"/>
      <c r="F40" s="107">
        <v>0</v>
      </c>
      <c r="G40" s="108">
        <v>168011.23</v>
      </c>
      <c r="H40" s="108">
        <v>35282.36</v>
      </c>
      <c r="I40" s="108">
        <v>203293.59</v>
      </c>
      <c r="J40" s="109">
        <f>IF(CenaCelkemVypocet=0,"",I40/CenaCelkemVypocet*100)</f>
        <v>100</v>
      </c>
    </row>
    <row r="41" spans="1:10" ht="25.5" hidden="1" customHeight="1" x14ac:dyDescent="0.2">
      <c r="A41" s="91">
        <v>3</v>
      </c>
      <c r="B41" s="110" t="s">
        <v>43</v>
      </c>
      <c r="C41" s="233" t="s">
        <v>44</v>
      </c>
      <c r="D41" s="234"/>
      <c r="E41" s="234"/>
      <c r="F41" s="111">
        <v>0</v>
      </c>
      <c r="G41" s="104">
        <v>168011.23</v>
      </c>
      <c r="H41" s="104">
        <v>35282.36</v>
      </c>
      <c r="I41" s="104">
        <v>203293.59</v>
      </c>
      <c r="J41" s="105">
        <f>IF(CenaCelkemVypocet=0,"",I41/CenaCelkemVypocet*100)</f>
        <v>100</v>
      </c>
    </row>
    <row r="42" spans="1:10" ht="25.5" hidden="1" customHeight="1" x14ac:dyDescent="0.2">
      <c r="A42" s="91"/>
      <c r="B42" s="237" t="s">
        <v>51</v>
      </c>
      <c r="C42" s="238"/>
      <c r="D42" s="238"/>
      <c r="E42" s="239"/>
      <c r="F42" s="112">
        <f>SUMIF(A39:A41,"=1",F39:F41)</f>
        <v>0</v>
      </c>
      <c r="G42" s="113">
        <f>SUMIF(A39:A41,"=1",G39:G41)</f>
        <v>168011.23</v>
      </c>
      <c r="H42" s="113">
        <f>SUMIF(A39:A41,"=1",H39:H41)</f>
        <v>35282.36</v>
      </c>
      <c r="I42" s="113">
        <f>SUMIF(A39:A41,"=1",I39:I41)</f>
        <v>203293.59</v>
      </c>
      <c r="J42" s="114">
        <f>SUMIF(A39:A41,"=1",J39:J41)</f>
        <v>100</v>
      </c>
    </row>
    <row r="43" spans="1:10" ht="12" customHeight="1" x14ac:dyDescent="0.2"/>
    <row r="46" spans="1:10" ht="15.75" x14ac:dyDescent="0.25">
      <c r="B46" s="122" t="s">
        <v>53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54</v>
      </c>
      <c r="G48" s="128"/>
      <c r="H48" s="128"/>
      <c r="I48" s="128" t="s">
        <v>31</v>
      </c>
      <c r="J48" s="128" t="s">
        <v>0</v>
      </c>
    </row>
    <row r="49" spans="1:10" s="187" customFormat="1" ht="25.5" customHeight="1" x14ac:dyDescent="0.2">
      <c r="A49" s="123"/>
      <c r="B49" s="129" t="s">
        <v>55</v>
      </c>
      <c r="C49" s="240" t="s">
        <v>56</v>
      </c>
      <c r="D49" s="241"/>
      <c r="E49" s="241"/>
      <c r="F49" s="136" t="s">
        <v>28</v>
      </c>
      <c r="G49" s="130"/>
      <c r="H49" s="130"/>
      <c r="I49" s="130">
        <f>'01 1 Pol'!G21</f>
        <v>0</v>
      </c>
      <c r="J49" s="134" t="str">
        <f>IF(I52=0,"",I49/I52*100)</f>
        <v/>
      </c>
    </row>
    <row r="50" spans="1:10" s="187" customFormat="1" ht="25.5" customHeight="1" x14ac:dyDescent="0.2">
      <c r="A50" s="124"/>
      <c r="B50" s="129" t="s">
        <v>136</v>
      </c>
      <c r="C50" s="240" t="s">
        <v>135</v>
      </c>
      <c r="D50" s="241"/>
      <c r="E50" s="241"/>
      <c r="F50" s="136" t="s">
        <v>28</v>
      </c>
      <c r="G50" s="130"/>
      <c r="H50" s="130"/>
      <c r="I50" s="130">
        <f>'01 1 Pol'!G26</f>
        <v>0</v>
      </c>
      <c r="J50" s="134" t="str">
        <f>IF(I52=0,"",I50/I52*100)</f>
        <v/>
      </c>
    </row>
    <row r="51" spans="1:10" ht="25.5" customHeight="1" x14ac:dyDescent="0.2">
      <c r="A51" s="124"/>
      <c r="B51" s="129" t="s">
        <v>137</v>
      </c>
      <c r="C51" s="240" t="s">
        <v>117</v>
      </c>
      <c r="D51" s="241"/>
      <c r="E51" s="241"/>
      <c r="F51" s="136" t="s">
        <v>28</v>
      </c>
      <c r="G51" s="130"/>
      <c r="H51" s="130"/>
      <c r="I51" s="130">
        <f>'01 1 Pol'!G32</f>
        <v>0</v>
      </c>
      <c r="J51" s="134" t="str">
        <f>IF(I52=0,"",I51/I52*100)</f>
        <v/>
      </c>
    </row>
    <row r="52" spans="1:10" ht="25.5" customHeight="1" x14ac:dyDescent="0.2">
      <c r="A52" s="125"/>
      <c r="B52" s="131" t="s">
        <v>1</v>
      </c>
      <c r="C52" s="131"/>
      <c r="D52" s="132"/>
      <c r="E52" s="132"/>
      <c r="F52" s="137"/>
      <c r="G52" s="133"/>
      <c r="H52" s="133"/>
      <c r="I52" s="133">
        <f>SUM(I49:I51)</f>
        <v>0</v>
      </c>
      <c r="J52" s="135">
        <f>SUM(J49:J51)</f>
        <v>0</v>
      </c>
    </row>
    <row r="53" spans="1:10" x14ac:dyDescent="0.2">
      <c r="F53" s="88"/>
      <c r="G53" s="89"/>
      <c r="H53" s="88"/>
      <c r="I53" s="89"/>
      <c r="J53" s="90"/>
    </row>
    <row r="54" spans="1:10" x14ac:dyDescent="0.2">
      <c r="F54" s="88"/>
      <c r="G54" s="89"/>
      <c r="H54" s="88"/>
      <c r="I54" s="89"/>
      <c r="J54" s="90"/>
    </row>
    <row r="55" spans="1:10" x14ac:dyDescent="0.2">
      <c r="F55" s="88"/>
      <c r="G55" s="89"/>
      <c r="H55" s="88"/>
      <c r="I55" s="89"/>
      <c r="J55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39:E39"/>
    <mergeCell ref="C40:E40"/>
    <mergeCell ref="C41:E41"/>
    <mergeCell ref="B42:E42"/>
    <mergeCell ref="C51:E51"/>
    <mergeCell ref="C49:E49"/>
    <mergeCell ref="C50:E50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6" t="s">
        <v>8</v>
      </c>
      <c r="B2" s="75"/>
      <c r="C2" s="244"/>
      <c r="D2" s="244"/>
      <c r="E2" s="244"/>
      <c r="F2" s="244"/>
      <c r="G2" s="245"/>
    </row>
    <row r="3" spans="1:7" ht="24.95" customHeight="1" x14ac:dyDescent="0.2">
      <c r="A3" s="76" t="s">
        <v>9</v>
      </c>
      <c r="B3" s="75"/>
      <c r="C3" s="244"/>
      <c r="D3" s="244"/>
      <c r="E3" s="244"/>
      <c r="F3" s="244"/>
      <c r="G3" s="245"/>
    </row>
    <row r="4" spans="1:7" ht="24.95" customHeight="1" x14ac:dyDescent="0.2">
      <c r="A4" s="76" t="s">
        <v>10</v>
      </c>
      <c r="B4" s="75"/>
      <c r="C4" s="244"/>
      <c r="D4" s="244"/>
      <c r="E4" s="244"/>
      <c r="F4" s="244"/>
      <c r="G4" s="245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4940"/>
  <sheetViews>
    <sheetView tabSelected="1" view="pageBreakPreview" topLeftCell="C1" zoomScaleNormal="100" zoomScaleSheetLayoutView="100" workbookViewId="0">
      <selection activeCell="F30" sqref="F30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38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E1" t="s">
        <v>59</v>
      </c>
    </row>
    <row r="2" spans="1:58" ht="24.95" customHeight="1" x14ac:dyDescent="0.2">
      <c r="A2" s="140" t="s">
        <v>8</v>
      </c>
      <c r="B2" s="75" t="s">
        <v>49</v>
      </c>
      <c r="C2" s="247" t="s">
        <v>103</v>
      </c>
      <c r="D2" s="248"/>
      <c r="E2" s="248"/>
      <c r="F2" s="248"/>
      <c r="G2" s="249"/>
      <c r="AE2" t="s">
        <v>60</v>
      </c>
    </row>
    <row r="3" spans="1:58" ht="24.95" customHeight="1" x14ac:dyDescent="0.2">
      <c r="A3" s="140" t="s">
        <v>9</v>
      </c>
      <c r="B3" s="75" t="s">
        <v>45</v>
      </c>
      <c r="C3" s="247" t="s">
        <v>46</v>
      </c>
      <c r="D3" s="248"/>
      <c r="E3" s="248"/>
      <c r="F3" s="248"/>
      <c r="G3" s="249"/>
      <c r="AA3" s="87" t="s">
        <v>60</v>
      </c>
      <c r="AE3" t="s">
        <v>61</v>
      </c>
    </row>
    <row r="4" spans="1:58" ht="24.95" customHeight="1" x14ac:dyDescent="0.2">
      <c r="A4" s="141" t="s">
        <v>10</v>
      </c>
      <c r="B4" s="142" t="s">
        <v>43</v>
      </c>
      <c r="C4" s="250" t="s">
        <v>44</v>
      </c>
      <c r="D4" s="251"/>
      <c r="E4" s="251"/>
      <c r="F4" s="251"/>
      <c r="G4" s="252"/>
      <c r="AE4" t="s">
        <v>62</v>
      </c>
    </row>
    <row r="5" spans="1:58" x14ac:dyDescent="0.2">
      <c r="D5" s="139"/>
    </row>
    <row r="6" spans="1:58" ht="38.25" x14ac:dyDescent="0.2">
      <c r="A6" s="144" t="s">
        <v>63</v>
      </c>
      <c r="B6" s="146" t="s">
        <v>64</v>
      </c>
      <c r="C6" s="146" t="s">
        <v>65</v>
      </c>
      <c r="D6" s="145" t="s">
        <v>66</v>
      </c>
      <c r="E6" s="144" t="s">
        <v>67</v>
      </c>
      <c r="F6" s="143" t="s">
        <v>68</v>
      </c>
      <c r="G6" s="144" t="s">
        <v>31</v>
      </c>
      <c r="H6" s="147" t="s">
        <v>32</v>
      </c>
      <c r="I6" s="147" t="s">
        <v>69</v>
      </c>
      <c r="J6" s="147" t="s">
        <v>33</v>
      </c>
      <c r="K6" s="147" t="s">
        <v>70</v>
      </c>
      <c r="L6" s="147" t="s">
        <v>71</v>
      </c>
      <c r="M6" s="147" t="s">
        <v>72</v>
      </c>
      <c r="N6" s="147" t="s">
        <v>73</v>
      </c>
      <c r="O6" s="147" t="s">
        <v>74</v>
      </c>
      <c r="P6" s="147" t="s">
        <v>75</v>
      </c>
      <c r="Q6" s="147" t="s">
        <v>76</v>
      </c>
      <c r="R6" s="147" t="s">
        <v>77</v>
      </c>
      <c r="S6" s="147" t="s">
        <v>78</v>
      </c>
      <c r="T6" s="147" t="s">
        <v>79</v>
      </c>
      <c r="U6" s="147" t="s">
        <v>80</v>
      </c>
    </row>
    <row r="7" spans="1:58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</row>
    <row r="8" spans="1:58" x14ac:dyDescent="0.2">
      <c r="A8" s="153" t="s">
        <v>81</v>
      </c>
      <c r="B8" s="154" t="s">
        <v>55</v>
      </c>
      <c r="C8" s="163" t="s">
        <v>56</v>
      </c>
      <c r="D8" s="155"/>
      <c r="E8" s="156"/>
      <c r="F8" s="157"/>
      <c r="G8" s="157"/>
      <c r="H8" s="157"/>
      <c r="I8" s="157">
        <f>SUM(I9:I20)</f>
        <v>141414.95000000001</v>
      </c>
      <c r="J8" s="157"/>
      <c r="K8" s="157">
        <f>SUM(K9:K20)</f>
        <v>97114.750000000029</v>
      </c>
      <c r="L8" s="157"/>
      <c r="M8" s="157">
        <f>SUM(M9:M20)</f>
        <v>0</v>
      </c>
      <c r="N8" s="157"/>
      <c r="O8" s="157">
        <f>SUM(O9:O20)</f>
        <v>0.89</v>
      </c>
      <c r="P8" s="157"/>
      <c r="Q8" s="157">
        <f>SUM(Q9:Q20)</f>
        <v>0</v>
      </c>
      <c r="R8" s="157"/>
      <c r="S8" s="152"/>
      <c r="T8" s="152">
        <f>SUM(T9:T20)</f>
        <v>212.98000000000002</v>
      </c>
      <c r="U8" s="152"/>
      <c r="AE8" t="s">
        <v>82</v>
      </c>
    </row>
    <row r="9" spans="1:58" outlineLevel="1" x14ac:dyDescent="0.2">
      <c r="A9" s="158">
        <v>1</v>
      </c>
      <c r="B9" s="159" t="s">
        <v>83</v>
      </c>
      <c r="C9" s="164" t="s">
        <v>93</v>
      </c>
      <c r="D9" s="160" t="s">
        <v>90</v>
      </c>
      <c r="E9" s="161">
        <v>1</v>
      </c>
      <c r="F9" s="162">
        <v>0</v>
      </c>
      <c r="G9" s="162">
        <f t="shared" ref="G9:G20" si="0">ROUND(E9*F9,2)</f>
        <v>0</v>
      </c>
      <c r="H9" s="162">
        <v>13.88</v>
      </c>
      <c r="I9" s="162">
        <f t="shared" ref="I9:I20" si="1">ROUND(E9*H9,2)</f>
        <v>13.88</v>
      </c>
      <c r="J9" s="162">
        <v>45.42</v>
      </c>
      <c r="K9" s="162">
        <f t="shared" ref="K9:K20" si="2">ROUND(E9*J9,2)</f>
        <v>45.42</v>
      </c>
      <c r="L9" s="162">
        <v>21</v>
      </c>
      <c r="M9" s="162">
        <f t="shared" ref="M9:M20" si="3">G9*(1+L9/100)</f>
        <v>0</v>
      </c>
      <c r="N9" s="162">
        <v>1.6000000000000001E-4</v>
      </c>
      <c r="O9" s="162">
        <f t="shared" ref="O9:O20" si="4">ROUND(E9*N9,2)</f>
        <v>0</v>
      </c>
      <c r="P9" s="162">
        <v>0</v>
      </c>
      <c r="Q9" s="162">
        <f t="shared" ref="Q9:Q20" si="5">ROUND(E9*P9,2)</f>
        <v>0</v>
      </c>
      <c r="R9" s="162"/>
      <c r="S9" s="151">
        <v>9.9550000000000013E-2</v>
      </c>
      <c r="T9" s="151">
        <f t="shared" ref="T9:T20" si="6">ROUND(E9*S9,2)</f>
        <v>0.1</v>
      </c>
      <c r="U9" s="151"/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85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</row>
    <row r="10" spans="1:58" outlineLevel="1" x14ac:dyDescent="0.2">
      <c r="A10" s="158">
        <v>2</v>
      </c>
      <c r="B10" s="159" t="s">
        <v>86</v>
      </c>
      <c r="C10" s="164" t="s">
        <v>94</v>
      </c>
      <c r="D10" s="160" t="s">
        <v>90</v>
      </c>
      <c r="E10" s="161">
        <v>43</v>
      </c>
      <c r="F10" s="162">
        <v>0</v>
      </c>
      <c r="G10" s="162">
        <f t="shared" si="0"/>
        <v>0</v>
      </c>
      <c r="H10" s="162">
        <v>22.430000000000003</v>
      </c>
      <c r="I10" s="162">
        <f t="shared" si="1"/>
        <v>964.49</v>
      </c>
      <c r="J10" s="162">
        <v>45.370000000000005</v>
      </c>
      <c r="K10" s="162">
        <f t="shared" si="2"/>
        <v>1950.91</v>
      </c>
      <c r="L10" s="162">
        <v>21</v>
      </c>
      <c r="M10" s="162">
        <f t="shared" si="3"/>
        <v>0</v>
      </c>
      <c r="N10" s="162">
        <v>2.3000000000000001E-4</v>
      </c>
      <c r="O10" s="162">
        <f t="shared" si="4"/>
        <v>0.01</v>
      </c>
      <c r="P10" s="162">
        <v>0</v>
      </c>
      <c r="Q10" s="162">
        <f t="shared" si="5"/>
        <v>0</v>
      </c>
      <c r="R10" s="162"/>
      <c r="S10" s="151">
        <v>9.9550000000000013E-2</v>
      </c>
      <c r="T10" s="151">
        <f t="shared" si="6"/>
        <v>4.28</v>
      </c>
      <c r="U10" s="151"/>
      <c r="V10" s="148"/>
      <c r="W10" s="148"/>
      <c r="X10" s="148"/>
      <c r="Y10" s="148"/>
      <c r="Z10" s="148"/>
      <c r="AA10" s="148"/>
      <c r="AB10" s="148"/>
      <c r="AC10" s="148"/>
      <c r="AD10" s="148"/>
      <c r="AE10" s="148" t="s">
        <v>85</v>
      </c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</row>
    <row r="11" spans="1:58" outlineLevel="1" x14ac:dyDescent="0.2">
      <c r="A11" s="158">
        <v>3</v>
      </c>
      <c r="B11" s="159" t="s">
        <v>122</v>
      </c>
      <c r="C11" s="164" t="s">
        <v>95</v>
      </c>
      <c r="D11" s="160" t="s">
        <v>84</v>
      </c>
      <c r="E11" s="161">
        <v>1500</v>
      </c>
      <c r="F11" s="162">
        <v>0</v>
      </c>
      <c r="G11" s="162">
        <f t="shared" si="0"/>
        <v>0</v>
      </c>
      <c r="H11" s="162">
        <v>87.5</v>
      </c>
      <c r="I11" s="162">
        <f t="shared" si="1"/>
        <v>131250</v>
      </c>
      <c r="J11" s="162">
        <v>55</v>
      </c>
      <c r="K11" s="162">
        <f t="shared" si="2"/>
        <v>82500</v>
      </c>
      <c r="L11" s="162">
        <v>21</v>
      </c>
      <c r="M11" s="162">
        <f t="shared" si="3"/>
        <v>0</v>
      </c>
      <c r="N11" s="162">
        <v>5.6000000000000006E-4</v>
      </c>
      <c r="O11" s="162">
        <f t="shared" si="4"/>
        <v>0.84</v>
      </c>
      <c r="P11" s="162">
        <v>0</v>
      </c>
      <c r="Q11" s="162">
        <f t="shared" si="5"/>
        <v>0</v>
      </c>
      <c r="R11" s="162"/>
      <c r="S11" s="151">
        <v>0.12062</v>
      </c>
      <c r="T11" s="151">
        <f t="shared" si="6"/>
        <v>180.93</v>
      </c>
      <c r="U11" s="151"/>
      <c r="V11" s="148"/>
      <c r="W11" s="148"/>
      <c r="X11" s="148"/>
      <c r="Y11" s="148"/>
      <c r="Z11" s="148"/>
      <c r="AA11" s="148"/>
      <c r="AB11" s="148"/>
      <c r="AC11" s="148"/>
      <c r="AD11" s="148"/>
      <c r="AE11" s="148" t="s">
        <v>85</v>
      </c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</row>
    <row r="12" spans="1:58" outlineLevel="1" x14ac:dyDescent="0.2">
      <c r="A12" s="158">
        <v>4</v>
      </c>
      <c r="B12" s="159" t="s">
        <v>123</v>
      </c>
      <c r="C12" s="164" t="s">
        <v>96</v>
      </c>
      <c r="D12" s="160" t="s">
        <v>90</v>
      </c>
      <c r="E12" s="161">
        <v>86</v>
      </c>
      <c r="F12" s="162">
        <v>0</v>
      </c>
      <c r="G12" s="162">
        <f t="shared" si="0"/>
        <v>0</v>
      </c>
      <c r="H12" s="162">
        <v>9.7000000000000011</v>
      </c>
      <c r="I12" s="162">
        <f t="shared" si="1"/>
        <v>834.2</v>
      </c>
      <c r="J12" s="162">
        <v>41.6</v>
      </c>
      <c r="K12" s="162">
        <f t="shared" si="2"/>
        <v>3577.6</v>
      </c>
      <c r="L12" s="162">
        <v>21</v>
      </c>
      <c r="M12" s="162">
        <f t="shared" si="3"/>
        <v>0</v>
      </c>
      <c r="N12" s="162">
        <v>5.0000000000000002E-5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51">
        <v>9.1220000000000009E-2</v>
      </c>
      <c r="T12" s="151">
        <f t="shared" si="6"/>
        <v>7.84</v>
      </c>
      <c r="U12" s="151"/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85</v>
      </c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</row>
    <row r="13" spans="1:58" outlineLevel="1" x14ac:dyDescent="0.2">
      <c r="A13" s="158">
        <v>5</v>
      </c>
      <c r="B13" s="159" t="s">
        <v>124</v>
      </c>
      <c r="C13" s="164" t="s">
        <v>106</v>
      </c>
      <c r="D13" s="160" t="s">
        <v>84</v>
      </c>
      <c r="E13" s="161">
        <v>50</v>
      </c>
      <c r="F13" s="162">
        <v>0</v>
      </c>
      <c r="G13" s="162">
        <f t="shared" ref="G13" si="7">ROUND(E13*F13,2)</f>
        <v>0</v>
      </c>
      <c r="H13" s="162">
        <v>38</v>
      </c>
      <c r="I13" s="162">
        <f t="shared" ref="I13" si="8">ROUND(E13*H13,2)</f>
        <v>1900</v>
      </c>
      <c r="J13" s="162">
        <v>41.6</v>
      </c>
      <c r="K13" s="162">
        <f t="shared" ref="K13" si="9">ROUND(E13*J13,2)</f>
        <v>2080</v>
      </c>
      <c r="L13" s="162">
        <v>21</v>
      </c>
      <c r="M13" s="162">
        <f t="shared" ref="M13" si="10">G13*(1+L13/100)</f>
        <v>0</v>
      </c>
      <c r="N13" s="162">
        <v>2.0000000000000001E-4</v>
      </c>
      <c r="O13" s="162">
        <f t="shared" ref="O13" si="11">ROUND(E13*N13,2)</f>
        <v>0.01</v>
      </c>
      <c r="P13" s="162">
        <v>0</v>
      </c>
      <c r="Q13" s="162">
        <f t="shared" ref="Q13" si="12">ROUND(E13*P13,2)</f>
        <v>0</v>
      </c>
      <c r="R13" s="162"/>
      <c r="S13" s="151">
        <v>9.1220000000000009E-2</v>
      </c>
      <c r="T13" s="151">
        <f t="shared" si="6"/>
        <v>4.5599999999999996</v>
      </c>
      <c r="U13" s="151"/>
      <c r="V13" s="148"/>
      <c r="W13" s="148"/>
      <c r="X13" s="148"/>
      <c r="Y13" s="148"/>
      <c r="Z13" s="148"/>
      <c r="AA13" s="148"/>
      <c r="AB13" s="148"/>
      <c r="AC13" s="148"/>
      <c r="AD13" s="148"/>
      <c r="AE13" s="148" t="s">
        <v>85</v>
      </c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</row>
    <row r="14" spans="1:58" outlineLevel="1" x14ac:dyDescent="0.2">
      <c r="A14" s="158">
        <v>6</v>
      </c>
      <c r="B14" s="159" t="s">
        <v>125</v>
      </c>
      <c r="C14" s="164" t="s">
        <v>107</v>
      </c>
      <c r="D14" s="160" t="s">
        <v>104</v>
      </c>
      <c r="E14" s="161">
        <v>1</v>
      </c>
      <c r="F14" s="162">
        <v>0</v>
      </c>
      <c r="G14" s="162">
        <f t="shared" si="0"/>
        <v>0</v>
      </c>
      <c r="H14" s="162">
        <v>38</v>
      </c>
      <c r="I14" s="162">
        <f t="shared" si="1"/>
        <v>38</v>
      </c>
      <c r="J14" s="162">
        <v>41.6</v>
      </c>
      <c r="K14" s="162">
        <f t="shared" si="2"/>
        <v>41.6</v>
      </c>
      <c r="L14" s="162">
        <v>21</v>
      </c>
      <c r="M14" s="162">
        <f t="shared" si="3"/>
        <v>0</v>
      </c>
      <c r="N14" s="162">
        <v>2.0000000000000001E-4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51">
        <v>9.1220000000000009E-2</v>
      </c>
      <c r="T14" s="151">
        <f t="shared" si="6"/>
        <v>0.09</v>
      </c>
      <c r="U14" s="151"/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85</v>
      </c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</row>
    <row r="15" spans="1:58" s="187" customFormat="1" ht="12" customHeight="1" outlineLevel="1" x14ac:dyDescent="0.2">
      <c r="A15" s="158">
        <v>6</v>
      </c>
      <c r="B15" s="159" t="s">
        <v>126</v>
      </c>
      <c r="C15" s="164" t="s">
        <v>131</v>
      </c>
      <c r="D15" s="160" t="s">
        <v>90</v>
      </c>
      <c r="E15" s="161">
        <v>160</v>
      </c>
      <c r="F15" s="162">
        <v>0</v>
      </c>
      <c r="G15" s="162">
        <f t="shared" ref="G15" si="13">ROUND(E15*F15,2)</f>
        <v>0</v>
      </c>
      <c r="H15" s="162">
        <v>38</v>
      </c>
      <c r="I15" s="162">
        <f t="shared" ref="I15" si="14">ROUND(E15*H15,2)</f>
        <v>6080</v>
      </c>
      <c r="J15" s="162">
        <v>41.6</v>
      </c>
      <c r="K15" s="162">
        <f t="shared" ref="K15" si="15">ROUND(E15*J15,2)</f>
        <v>6656</v>
      </c>
      <c r="L15" s="162">
        <v>21</v>
      </c>
      <c r="M15" s="162">
        <f t="shared" ref="M15" si="16">G15*(1+L15/100)</f>
        <v>0</v>
      </c>
      <c r="N15" s="162">
        <v>2.0000000000000001E-4</v>
      </c>
      <c r="O15" s="162">
        <f t="shared" ref="O15" si="17">ROUND(E15*N15,2)</f>
        <v>0.03</v>
      </c>
      <c r="P15" s="162">
        <v>0</v>
      </c>
      <c r="Q15" s="162">
        <f t="shared" ref="Q15" si="18">ROUND(E15*P15,2)</f>
        <v>0</v>
      </c>
      <c r="R15" s="162"/>
      <c r="S15" s="151">
        <v>9.1220000000000009E-2</v>
      </c>
      <c r="T15" s="151">
        <f t="shared" si="6"/>
        <v>14.6</v>
      </c>
      <c r="U15" s="151"/>
      <c r="V15" s="148"/>
      <c r="W15" s="148"/>
      <c r="X15" s="148"/>
      <c r="Y15" s="148"/>
      <c r="Z15" s="148"/>
      <c r="AA15" s="148"/>
      <c r="AB15" s="148"/>
      <c r="AC15" s="148"/>
      <c r="AD15" s="148"/>
      <c r="AE15" s="148" t="s">
        <v>85</v>
      </c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</row>
    <row r="16" spans="1:58" s="187" customFormat="1" ht="12" customHeight="1" outlineLevel="1" x14ac:dyDescent="0.2">
      <c r="A16" s="158">
        <v>6</v>
      </c>
      <c r="B16" s="159" t="s">
        <v>126</v>
      </c>
      <c r="C16" s="164" t="s">
        <v>132</v>
      </c>
      <c r="D16" s="160" t="s">
        <v>104</v>
      </c>
      <c r="E16" s="161">
        <v>1</v>
      </c>
      <c r="F16" s="162">
        <v>0</v>
      </c>
      <c r="G16" s="162">
        <f t="shared" ref="G16" si="19">ROUND(E16*F16,2)</f>
        <v>0</v>
      </c>
      <c r="H16" s="162">
        <v>38</v>
      </c>
      <c r="I16" s="162">
        <f t="shared" ref="I16" si="20">ROUND(E16*H16,2)</f>
        <v>38</v>
      </c>
      <c r="J16" s="162">
        <v>41.6</v>
      </c>
      <c r="K16" s="162">
        <f t="shared" ref="K16" si="21">ROUND(E16*J16,2)</f>
        <v>41.6</v>
      </c>
      <c r="L16" s="162">
        <v>21</v>
      </c>
      <c r="M16" s="162">
        <f t="shared" ref="M16" si="22">G16*(1+L16/100)</f>
        <v>0</v>
      </c>
      <c r="N16" s="162">
        <v>2.0000000000000001E-4</v>
      </c>
      <c r="O16" s="162">
        <f t="shared" ref="O16" si="23">ROUND(E16*N16,2)</f>
        <v>0</v>
      </c>
      <c r="P16" s="162">
        <v>0</v>
      </c>
      <c r="Q16" s="162">
        <f t="shared" ref="Q16" si="24">ROUND(E16*P16,2)</f>
        <v>0</v>
      </c>
      <c r="R16" s="162"/>
      <c r="S16" s="151">
        <v>9.1220000000000009E-2</v>
      </c>
      <c r="T16" s="151">
        <f t="shared" si="6"/>
        <v>0.09</v>
      </c>
      <c r="U16" s="151"/>
      <c r="V16" s="148"/>
      <c r="W16" s="148"/>
      <c r="X16" s="148"/>
      <c r="Y16" s="148"/>
      <c r="Z16" s="148"/>
      <c r="AA16" s="148"/>
      <c r="AB16" s="148"/>
      <c r="AC16" s="148"/>
      <c r="AD16" s="148"/>
      <c r="AE16" s="148" t="s">
        <v>85</v>
      </c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</row>
    <row r="17" spans="1:58" outlineLevel="1" x14ac:dyDescent="0.2">
      <c r="A17" s="158">
        <v>7</v>
      </c>
      <c r="B17" s="159" t="s">
        <v>127</v>
      </c>
      <c r="C17" s="164" t="s">
        <v>97</v>
      </c>
      <c r="D17" s="160" t="s">
        <v>104</v>
      </c>
      <c r="E17" s="161">
        <v>1</v>
      </c>
      <c r="F17" s="162">
        <v>0</v>
      </c>
      <c r="G17" s="162">
        <f t="shared" si="0"/>
        <v>0</v>
      </c>
      <c r="H17" s="162">
        <v>0</v>
      </c>
      <c r="I17" s="162">
        <f t="shared" si="1"/>
        <v>0</v>
      </c>
      <c r="J17" s="162">
        <v>37.5</v>
      </c>
      <c r="K17" s="162">
        <f t="shared" si="2"/>
        <v>37.5</v>
      </c>
      <c r="L17" s="162">
        <v>21</v>
      </c>
      <c r="M17" s="162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51">
        <v>8.2170000000000007E-2</v>
      </c>
      <c r="T17" s="151">
        <f t="shared" si="6"/>
        <v>0.08</v>
      </c>
      <c r="U17" s="151"/>
      <c r="V17" s="148"/>
      <c r="W17" s="148"/>
      <c r="X17" s="148"/>
      <c r="Y17" s="148"/>
      <c r="Z17" s="148"/>
      <c r="AA17" s="148"/>
      <c r="AB17" s="148"/>
      <c r="AC17" s="148"/>
      <c r="AD17" s="148"/>
      <c r="AE17" s="148" t="s">
        <v>85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</row>
    <row r="18" spans="1:58" outlineLevel="1" x14ac:dyDescent="0.2">
      <c r="A18" s="158">
        <v>8</v>
      </c>
      <c r="B18" s="159" t="s">
        <v>128</v>
      </c>
      <c r="C18" s="164" t="s">
        <v>98</v>
      </c>
      <c r="D18" s="160" t="s">
        <v>104</v>
      </c>
      <c r="E18" s="161">
        <v>1</v>
      </c>
      <c r="F18" s="162">
        <v>0</v>
      </c>
      <c r="G18" s="162">
        <f t="shared" si="0"/>
        <v>0</v>
      </c>
      <c r="H18" s="162">
        <v>12</v>
      </c>
      <c r="I18" s="162">
        <f t="shared" si="1"/>
        <v>12</v>
      </c>
      <c r="J18" s="162">
        <v>0</v>
      </c>
      <c r="K18" s="162">
        <f t="shared" si="2"/>
        <v>0</v>
      </c>
      <c r="L18" s="162">
        <v>21</v>
      </c>
      <c r="M18" s="162">
        <f t="shared" si="3"/>
        <v>0</v>
      </c>
      <c r="N18" s="162">
        <v>1.1E-4</v>
      </c>
      <c r="O18" s="162">
        <f t="shared" si="4"/>
        <v>0</v>
      </c>
      <c r="P18" s="162">
        <v>0</v>
      </c>
      <c r="Q18" s="162">
        <f t="shared" si="5"/>
        <v>0</v>
      </c>
      <c r="R18" s="162" t="s">
        <v>87</v>
      </c>
      <c r="S18" s="151">
        <v>0</v>
      </c>
      <c r="T18" s="151">
        <f t="shared" si="6"/>
        <v>0</v>
      </c>
      <c r="U18" s="151"/>
      <c r="V18" s="148"/>
      <c r="W18" s="148"/>
      <c r="X18" s="148"/>
      <c r="Y18" s="148"/>
      <c r="Z18" s="148"/>
      <c r="AA18" s="148"/>
      <c r="AB18" s="148"/>
      <c r="AC18" s="148"/>
      <c r="AD18" s="148"/>
      <c r="AE18" s="148" t="s">
        <v>88</v>
      </c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</row>
    <row r="19" spans="1:58" outlineLevel="1" x14ac:dyDescent="0.2">
      <c r="A19" s="158">
        <v>9</v>
      </c>
      <c r="B19" s="159" t="s">
        <v>129</v>
      </c>
      <c r="C19" s="164" t="s">
        <v>100</v>
      </c>
      <c r="D19" s="160" t="s">
        <v>90</v>
      </c>
      <c r="E19" s="161">
        <v>1</v>
      </c>
      <c r="F19" s="162">
        <v>0</v>
      </c>
      <c r="G19" s="162">
        <f t="shared" si="0"/>
        <v>0</v>
      </c>
      <c r="H19" s="162">
        <v>132.62</v>
      </c>
      <c r="I19" s="162">
        <f t="shared" si="1"/>
        <v>132.62</v>
      </c>
      <c r="J19" s="162">
        <v>112.88000000000001</v>
      </c>
      <c r="K19" s="162">
        <f t="shared" si="2"/>
        <v>112.88</v>
      </c>
      <c r="L19" s="162">
        <v>21</v>
      </c>
      <c r="M19" s="162">
        <f t="shared" si="3"/>
        <v>0</v>
      </c>
      <c r="N19" s="162">
        <v>9.0000000000000006E-5</v>
      </c>
      <c r="O19" s="162">
        <f t="shared" si="4"/>
        <v>0</v>
      </c>
      <c r="P19" s="162">
        <v>0</v>
      </c>
      <c r="Q19" s="162">
        <f t="shared" si="5"/>
        <v>0</v>
      </c>
      <c r="R19" s="162"/>
      <c r="S19" s="151">
        <v>0.24750000000000003</v>
      </c>
      <c r="T19" s="151">
        <f t="shared" si="6"/>
        <v>0.25</v>
      </c>
      <c r="U19" s="151"/>
      <c r="V19" s="148"/>
      <c r="W19" s="148"/>
      <c r="X19" s="148"/>
      <c r="Y19" s="148"/>
      <c r="Z19" s="148"/>
      <c r="AA19" s="148"/>
      <c r="AB19" s="148"/>
      <c r="AC19" s="148"/>
      <c r="AD19" s="148"/>
      <c r="AE19" s="148" t="s">
        <v>85</v>
      </c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</row>
    <row r="20" spans="1:58" outlineLevel="1" x14ac:dyDescent="0.2">
      <c r="A20" s="158">
        <v>10</v>
      </c>
      <c r="B20" s="159" t="s">
        <v>130</v>
      </c>
      <c r="C20" s="164" t="s">
        <v>101</v>
      </c>
      <c r="D20" s="160" t="s">
        <v>90</v>
      </c>
      <c r="E20" s="161">
        <v>1</v>
      </c>
      <c r="F20" s="162">
        <v>0</v>
      </c>
      <c r="G20" s="162">
        <f t="shared" si="0"/>
        <v>0</v>
      </c>
      <c r="H20" s="162">
        <v>151.76000000000002</v>
      </c>
      <c r="I20" s="162">
        <f t="shared" si="1"/>
        <v>151.76</v>
      </c>
      <c r="J20" s="162">
        <v>71.240000000000009</v>
      </c>
      <c r="K20" s="162">
        <f t="shared" si="2"/>
        <v>71.239999999999995</v>
      </c>
      <c r="L20" s="162">
        <v>21</v>
      </c>
      <c r="M20" s="162">
        <f t="shared" si="3"/>
        <v>0</v>
      </c>
      <c r="N20" s="162">
        <v>1.1E-4</v>
      </c>
      <c r="O20" s="162">
        <f t="shared" si="4"/>
        <v>0</v>
      </c>
      <c r="P20" s="162">
        <v>0</v>
      </c>
      <c r="Q20" s="162">
        <f t="shared" si="5"/>
        <v>0</v>
      </c>
      <c r="R20" s="162"/>
      <c r="S20" s="151">
        <v>0.15620000000000001</v>
      </c>
      <c r="T20" s="151">
        <f t="shared" si="6"/>
        <v>0.16</v>
      </c>
      <c r="U20" s="151"/>
      <c r="V20" s="148"/>
      <c r="W20" s="148"/>
      <c r="X20" s="148"/>
      <c r="Y20" s="148"/>
      <c r="Z20" s="148"/>
      <c r="AA20" s="148"/>
      <c r="AB20" s="148"/>
      <c r="AC20" s="148"/>
      <c r="AD20" s="148"/>
      <c r="AE20" s="148" t="s">
        <v>89</v>
      </c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</row>
    <row r="21" spans="1:58" s="166" customFormat="1" outlineLevel="1" x14ac:dyDescent="0.2">
      <c r="A21" s="180"/>
      <c r="B21" s="181" t="s">
        <v>108</v>
      </c>
      <c r="C21" s="182" t="s">
        <v>109</v>
      </c>
      <c r="D21" s="183"/>
      <c r="E21" s="184"/>
      <c r="F21" s="185"/>
      <c r="G21" s="191">
        <f>SUM(G9:G20)</f>
        <v>0</v>
      </c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</row>
    <row r="22" spans="1:58" s="166" customFormat="1" outlineLevel="1" x14ac:dyDescent="0.2">
      <c r="A22" s="168" t="s">
        <v>81</v>
      </c>
      <c r="B22" s="169" t="s">
        <v>116</v>
      </c>
      <c r="C22" s="170" t="s">
        <v>110</v>
      </c>
      <c r="D22" s="171"/>
      <c r="E22" s="172"/>
      <c r="F22" s="172"/>
      <c r="G22" s="173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</row>
    <row r="23" spans="1:58" s="166" customFormat="1" outlineLevel="1" x14ac:dyDescent="0.2">
      <c r="A23" s="174">
        <v>71</v>
      </c>
      <c r="B23" s="175" t="s">
        <v>111</v>
      </c>
      <c r="C23" s="176" t="s">
        <v>112</v>
      </c>
      <c r="D23" s="177" t="s">
        <v>105</v>
      </c>
      <c r="E23" s="178">
        <v>20</v>
      </c>
      <c r="F23" s="178">
        <v>0</v>
      </c>
      <c r="G23" s="190">
        <f>E23*F23</f>
        <v>0</v>
      </c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</row>
    <row r="24" spans="1:58" s="166" customFormat="1" outlineLevel="1" x14ac:dyDescent="0.2">
      <c r="A24" s="174">
        <v>72</v>
      </c>
      <c r="B24" s="175" t="s">
        <v>113</v>
      </c>
      <c r="C24" s="176" t="s">
        <v>121</v>
      </c>
      <c r="D24" s="177" t="s">
        <v>105</v>
      </c>
      <c r="E24" s="178">
        <v>205</v>
      </c>
      <c r="F24" s="178">
        <v>0</v>
      </c>
      <c r="G24" s="190">
        <f t="shared" ref="G24:G25" si="25">E24*F24</f>
        <v>0</v>
      </c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</row>
    <row r="25" spans="1:58" s="166" customFormat="1" outlineLevel="1" x14ac:dyDescent="0.2">
      <c r="A25" s="174">
        <v>73</v>
      </c>
      <c r="B25" s="175" t="s">
        <v>114</v>
      </c>
      <c r="C25" s="176" t="s">
        <v>133</v>
      </c>
      <c r="D25" s="177" t="s">
        <v>105</v>
      </c>
      <c r="E25" s="178">
        <v>150</v>
      </c>
      <c r="F25" s="178">
        <v>0</v>
      </c>
      <c r="G25" s="190">
        <f t="shared" si="25"/>
        <v>0</v>
      </c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</row>
    <row r="26" spans="1:58" ht="13.5" customHeight="1" x14ac:dyDescent="0.2">
      <c r="A26" s="180"/>
      <c r="B26" s="181" t="s">
        <v>108</v>
      </c>
      <c r="C26" s="182" t="s">
        <v>115</v>
      </c>
      <c r="D26" s="183"/>
      <c r="E26" s="184"/>
      <c r="F26" s="185"/>
      <c r="G26" s="186">
        <f>SUM(G23:G25)</f>
        <v>0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AC26">
        <v>15</v>
      </c>
      <c r="AD26">
        <v>21</v>
      </c>
    </row>
    <row r="27" spans="1:58" x14ac:dyDescent="0.2">
      <c r="A27" s="168" t="s">
        <v>81</v>
      </c>
      <c r="B27" s="169" t="s">
        <v>134</v>
      </c>
      <c r="C27" s="170" t="s">
        <v>117</v>
      </c>
      <c r="D27" s="171"/>
      <c r="E27" s="172"/>
      <c r="F27" s="172"/>
      <c r="G27" s="173"/>
      <c r="AE27" t="s">
        <v>92</v>
      </c>
    </row>
    <row r="28" spans="1:58" x14ac:dyDescent="0.2">
      <c r="A28" s="174">
        <v>61</v>
      </c>
      <c r="B28" s="188">
        <v>61</v>
      </c>
      <c r="C28" s="189" t="s">
        <v>99</v>
      </c>
      <c r="D28" s="177" t="s">
        <v>91</v>
      </c>
      <c r="E28" s="178">
        <v>1</v>
      </c>
      <c r="F28" s="178">
        <v>0</v>
      </c>
      <c r="G28" s="179">
        <f>E28*F28</f>
        <v>0</v>
      </c>
    </row>
    <row r="29" spans="1:58" x14ac:dyDescent="0.2">
      <c r="A29" s="174">
        <v>62</v>
      </c>
      <c r="B29" s="188">
        <v>62</v>
      </c>
      <c r="C29" s="176" t="s">
        <v>118</v>
      </c>
      <c r="D29" s="177" t="s">
        <v>91</v>
      </c>
      <c r="E29" s="178">
        <v>1</v>
      </c>
      <c r="F29" s="178">
        <v>0</v>
      </c>
      <c r="G29" s="190">
        <f t="shared" ref="G29:G31" si="26">E29*F29</f>
        <v>0</v>
      </c>
    </row>
    <row r="30" spans="1:58" s="187" customFormat="1" ht="22.5" x14ac:dyDescent="0.2">
      <c r="A30" s="188">
        <v>63</v>
      </c>
      <c r="B30" s="188">
        <v>63</v>
      </c>
      <c r="C30" s="167" t="s">
        <v>119</v>
      </c>
      <c r="D30" s="192" t="s">
        <v>91</v>
      </c>
      <c r="E30" s="193">
        <v>1</v>
      </c>
      <c r="F30" s="193">
        <v>0</v>
      </c>
      <c r="G30" s="194">
        <f t="shared" ref="G30" si="27">E30*F30</f>
        <v>0</v>
      </c>
    </row>
    <row r="31" spans="1:58" ht="22.5" x14ac:dyDescent="0.2">
      <c r="A31" s="174">
        <v>64</v>
      </c>
      <c r="B31" s="188">
        <v>64</v>
      </c>
      <c r="C31" s="167" t="s">
        <v>102</v>
      </c>
      <c r="D31" s="192" t="s">
        <v>91</v>
      </c>
      <c r="E31" s="193">
        <v>1</v>
      </c>
      <c r="F31" s="193">
        <v>0</v>
      </c>
      <c r="G31" s="194">
        <f t="shared" si="26"/>
        <v>0</v>
      </c>
    </row>
    <row r="32" spans="1:58" x14ac:dyDescent="0.2">
      <c r="A32" s="180"/>
      <c r="B32" s="181" t="s">
        <v>108</v>
      </c>
      <c r="C32" s="182" t="s">
        <v>120</v>
      </c>
      <c r="D32" s="183"/>
      <c r="E32" s="184"/>
      <c r="F32" s="185"/>
      <c r="G32" s="186">
        <f>SUM(G28:G31)</f>
        <v>0</v>
      </c>
    </row>
    <row r="33" spans="4:7" x14ac:dyDescent="0.2">
      <c r="D33" s="139"/>
      <c r="G33" s="88"/>
    </row>
    <row r="34" spans="4:7" x14ac:dyDescent="0.2">
      <c r="D34" s="139"/>
    </row>
    <row r="35" spans="4:7" x14ac:dyDescent="0.2">
      <c r="D35" s="139"/>
    </row>
    <row r="36" spans="4:7" x14ac:dyDescent="0.2">
      <c r="D36" s="139"/>
    </row>
    <row r="37" spans="4:7" x14ac:dyDescent="0.2">
      <c r="D37" s="139"/>
    </row>
    <row r="38" spans="4:7" x14ac:dyDescent="0.2">
      <c r="D38" s="139"/>
    </row>
    <row r="39" spans="4:7" x14ac:dyDescent="0.2">
      <c r="D39" s="139"/>
    </row>
    <row r="40" spans="4:7" x14ac:dyDescent="0.2">
      <c r="D40" s="139"/>
    </row>
    <row r="41" spans="4:7" x14ac:dyDescent="0.2">
      <c r="D41" s="139"/>
    </row>
    <row r="42" spans="4:7" x14ac:dyDescent="0.2">
      <c r="D42" s="139"/>
    </row>
    <row r="43" spans="4:7" x14ac:dyDescent="0.2">
      <c r="D43" s="139"/>
    </row>
    <row r="44" spans="4:7" x14ac:dyDescent="0.2">
      <c r="D44" s="139"/>
    </row>
    <row r="45" spans="4:7" x14ac:dyDescent="0.2">
      <c r="D45" s="139"/>
    </row>
    <row r="46" spans="4:7" x14ac:dyDescent="0.2">
      <c r="D46" s="139"/>
    </row>
    <row r="47" spans="4:7" x14ac:dyDescent="0.2">
      <c r="D47" s="139"/>
    </row>
    <row r="48" spans="4:7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Frajt Radim</cp:lastModifiedBy>
  <cp:lastPrinted>2023-03-31T06:42:41Z</cp:lastPrinted>
  <dcterms:created xsi:type="dcterms:W3CDTF">2009-04-08T07:15:50Z</dcterms:created>
  <dcterms:modified xsi:type="dcterms:W3CDTF">2023-05-19T08:51:20Z</dcterms:modified>
</cp:coreProperties>
</file>